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JUDITH LOPEZ\LICITACIONES\2020\VIVIENDAS ELÍAS PIÑA - ENERO 2020\LOTE 02\"/>
    </mc:Choice>
  </mc:AlternateContent>
  <bookViews>
    <workbookView xWindow="0" yWindow="0" windowWidth="28800" windowHeight="10845"/>
  </bookViews>
  <sheets>
    <sheet name="VOL TIPO 1-2H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'[13]A-BASICOS'!$A$2024:$G$2024</definedName>
    <definedName name="ACA_2">#REF!</definedName>
    <definedName name="ACA_6">#REF!</definedName>
    <definedName name="ACA_7">#REF!</definedName>
    <definedName name="acarreo">'[14]Listado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[16]Mat!$D$15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[17]MATERIALES!$G$7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[18]A!#REF!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'[19]Resumen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[15]Insumos!$B$156:$D$156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>'[14]Listado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[17]MATERIALES!$G$10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[24]M.O.!$C$12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>#REF!</definedName>
    <definedName name="altext3">[25]Volumenes!$S$2521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SIS">#REF!</definedName>
    <definedName name="ANALISIS_DE_COSTO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[15]Insumos!$B$25:$D$25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'[20]ANALISIS STO DGO'!#REF!</definedName>
    <definedName name="_xlnm.Extract">#REF!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>#REF!</definedName>
    <definedName name="Arena_Triturada_y_Lavada___especial_para_hormigones">[15]Insumos!$B$14:$D$14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[17]MATERIALES!$G$13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'[14]Listado Equipos a utilizar'!#REF!</definedName>
    <definedName name="as">[26]M.O.!#REF!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[27]INS!#REF!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[17]OBRAMANO!$F$67</definedName>
    <definedName name="B">#REF!</definedName>
    <definedName name="Baldosas_Granito_40x40____Linea_de_Lujo_Color">[15]Insumos!$B$26:$D$26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'[25]anal term'!$G$251</definedName>
    <definedName name="block.8.bnp.20">'[28]Ana.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>[17]MATERIALES!#REF!</definedName>
    <definedName name="bloques6">[17]MATERIALES!#REF!</definedName>
    <definedName name="bloques8">[17]MATERIALES!#REF!</definedName>
    <definedName name="BOMBA">#REF!</definedName>
    <definedName name="BOMBA_ACHIQUE">#REF!</definedName>
    <definedName name="bombahorm">#REF!</definedName>
    <definedName name="BOMBILLAS_1500W">[29]INSU!$B$42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>#REF!</definedName>
    <definedName name="Bote_de_Material">[15]Insumos!$B$27:$D$27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'[19]O.M.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[15]Insumos!$B$29:$D$29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'[14]Listado Equipos a utilizar'!#REF!</definedName>
    <definedName name="camioneta">'[14]Listado Equipos a utilizar'!#REF!</definedName>
    <definedName name="CAMIONVOLTEO">[17]EQUIPOS!$I$19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[17]OBRAMANO!$F$81</definedName>
    <definedName name="CAR.SOC">'[33]Cargas Sociales'!$G$23</definedName>
    <definedName name="CARANTEPECHO">[24]M.O.!#REF!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[24]M.O.!#REF!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[24]M.O.!#REF!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[24]M.O.!#REF!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'[14]Listado Equipos a utilizar'!#REF!</definedName>
    <definedName name="CARGADORB">[34]EQUIPOS!$D$13</definedName>
    <definedName name="CARLOSAPLA">[24]M.O.!#REF!</definedName>
    <definedName name="CARLOSAVARIASAGUAS">[24]M.O.!#REF!</definedName>
    <definedName name="CARMURO">[24]M.O.!#REF!</definedName>
    <definedName name="CARMUROCONF">#REF!</definedName>
    <definedName name="CARMUROINST">#REF!</definedName>
    <definedName name="CARP1">[27]INS!#REF!</definedName>
    <definedName name="CARP2">[27]INS!#REF!</definedName>
    <definedName name="CARPDINTEL">[24]M.O.!#REF!</definedName>
    <definedName name="Carpint.Columna.30.30">'[28]Costos Mano de Obra'!$O$71</definedName>
    <definedName name="CARPINTERIA_COL_PERIMETRO">#REF!</definedName>
    <definedName name="CARPINTERIA_INSTAL_COL_PERIMETRO">#REF!</definedName>
    <definedName name="Carpintero_1ra">[35]MO!$C$21</definedName>
    <definedName name="Carpintero_2da">[35]MO!$C$20</definedName>
    <definedName name="CARPVIGA2040">[24]M.O.!#REF!</definedName>
    <definedName name="CARPVIGA3050">[24]M.O.!#REF!</definedName>
    <definedName name="CARPVIGA3060">[24]M.O.!#REF!</definedName>
    <definedName name="CARPVIGA4080">[24]M.O.!#REF!</definedName>
    <definedName name="CARRAMPA">[24]M.O.!#REF!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[24]M.O.!#REF!</definedName>
    <definedName name="CASCAJO">#REF!</definedName>
    <definedName name="Cascajo_Limpio">[15]Insumos!$B$13:$D$13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[27]INS!#REF!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[22]Materiales!$B$3</definedName>
    <definedName name="CEMENTO_GRIS_FDA">'[23]MATERIALES LISTADO'!$D$17</definedName>
    <definedName name="CEMENTO_PVC">#REF!</definedName>
    <definedName name="cementoblanco">[17]MATERIALES!#REF!</definedName>
    <definedName name="CEMENTOG">#REF!</definedName>
    <definedName name="cementogris">[17]MATERIALES!$G$17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'[25]anal term'!$G$958</definedName>
    <definedName name="ceramcr33">[17]MATERIALES!#REF!</definedName>
    <definedName name="ceramcriolla">[17]MATERIALES!#REF!</definedName>
    <definedName name="Ceramica.Criolla.40.40">'[28]Insumos materiales'!$J$48</definedName>
    <definedName name="CERAMICA_20x20_BLANCA">#REF!</definedName>
    <definedName name="Cerámica_30x30_Pared">[15]Insumos!$B$35:$D$35</definedName>
    <definedName name="CERAMICA_ANTIDESLIZANTE">#REF!</definedName>
    <definedName name="Cerámica_Italiana_Pared">[15]Insumos!$B$34:$D$34</definedName>
    <definedName name="CERAMICA_PISOS_40x40">#REF!</definedName>
    <definedName name="ceramicaitalia">[17]MATERIALES!#REF!</definedName>
    <definedName name="ceramicaitaliapared">[17]MATERIALES!#REF!</definedName>
    <definedName name="ceramicaitalipared">[17]MATERIALES!#REF!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'[19]Resumen Precio Equipos'!$I$16</definedName>
    <definedName name="CG">#REF!</definedName>
    <definedName name="CHAZO">[29]INSU!$B$104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[15]Insumos!$B$46:$D$46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[17]OBRAMANO!$F$79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'[14]Listado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>#REF!</definedName>
    <definedName name="CLAVOSACERO">#REF!</definedName>
    <definedName name="CLAVOSCORRIENTES">#REF!</definedName>
    <definedName name="CLAVOZINC">[38]INS!$D$767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[17]EQUIPOS!$I$28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[34]EQUIPOS!$D$27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[39]ADDENDA!#REF!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[40]Presup.!#REF!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[24]M.O.!#REF!</definedName>
    <definedName name="CZOCCOR">#REF!</definedName>
    <definedName name="CZOCCORESC">#REF!</definedName>
    <definedName name="CZOCGRAESC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>'[14]Listado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[26]M.O.!#REF!</definedName>
    <definedName name="DERRCEMBLANCO">#REF!</definedName>
    <definedName name="DERRCEMGRIS">#REF!</definedName>
    <definedName name="DERRETIDO_BCO">#REF!</definedName>
    <definedName name="Derretido_Blanco">[15]Insumos!$B$50:$D$50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'[25]Ana-Sanit.'!$F$552</definedName>
    <definedName name="DIA">#REF!</definedName>
    <definedName name="Diesel">[4]Insumos!#REF!</definedName>
    <definedName name="DINTEL">'[25]Anal. horm.'!$F$1139</definedName>
    <definedName name="DIRJAGS">#REF!</definedName>
    <definedName name="DIRPROY">#REF!</definedName>
    <definedName name="DISTAGUAYMOCONTRA">#REF!</definedName>
    <definedName name="distribuidor">'[14]Listado Equipos a utilizar'!$I$12</definedName>
    <definedName name="DIVISA">#REF!</definedName>
    <definedName name="DOLAR">#REF!</definedName>
    <definedName name="donatelo">[26]INS!#REF!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[17]EQUIPOS!$I$13</definedName>
    <definedName name="E">#REF!</definedName>
    <definedName name="e214bft">'[14]Listado Equipos a utilizar'!#REF!</definedName>
    <definedName name="e320b">'[14]Listado Equipos a utilizar'!#REF!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'[14]Listado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[18]A!#REF!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[25]UASD!$F$3512</definedName>
    <definedName name="ESCMARAGLPR">#REF!</definedName>
    <definedName name="ESCOBILLON">#REF!</definedName>
    <definedName name="escobillones">'[14]Listado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VELIN">#REF!</definedName>
    <definedName name="ex320b">'[14]Listado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[15]Insumos!$B$134:$D$134</definedName>
    <definedName name="excavadora">'[14]Listado Equipos a utilizar'!#REF!</definedName>
    <definedName name="excavadora235">[17]EQUIPOS!$I$16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[39]ADDENDA!#REF!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'[43]V.Tierras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'[25]anal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[25]Mat!$D$99</definedName>
    <definedName name="GAS_CIL">#REF!</definedName>
    <definedName name="GASOI">#REF!</definedName>
    <definedName name="GASOIL">#REF!</definedName>
    <definedName name="GASOLINA">[27]INS!$D$561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'[23]MATERIALES LISTADO'!$D$10</definedName>
    <definedName name="GRADER12G">[17]EQUIPOS!$I$11</definedName>
    <definedName name="graderm">'[14]Listado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[15]Insumos!$B$69:$D$69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'[38]HORM.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[17]MATERIALES!#REF!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ii">#REF!</definedName>
    <definedName name="imocolocjuntas">[44]INSUMOS!$F$261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'[25]anal term'!$G$1279</definedName>
    <definedName name="INCREM">#REF!</definedName>
    <definedName name="ingeniera">[26]M.O.!$C$10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[24]M.O.!#REF!</definedName>
    <definedName name="kerosene">#REF!</definedName>
    <definedName name="khvf">#REF!</definedName>
    <definedName name="kijop">#REF!</definedName>
    <definedName name="Kilometro">[17]EQUIPOS!$I$25</definedName>
    <definedName name="komatsu">'[14]Listado Equipos a utilizar'!#REF!</definedName>
    <definedName name="L">#REF!</definedName>
    <definedName name="LADRILLOS_4x8x2">#REF!</definedName>
    <definedName name="LAMPARA_FLUORESC_2x4">#REF!</definedName>
    <definedName name="LAMPARAS_DE_1500W_220V">[29]INSU!$B$41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[17]OBRAMANO!#REF!</definedName>
    <definedName name="ligadora">'[14]Listado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[15]Insumos!$B$44:$D$44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[47]Materiales!$K$15</definedName>
    <definedName name="LUZCENITAL">#REF!</definedName>
    <definedName name="LUZPARQEMT">#REF!</definedName>
    <definedName name="m">[48]Insumos!$I$3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>#REF!</definedName>
    <definedName name="m3arena">#REF!</definedName>
    <definedName name="m3arepanete">#REF!</definedName>
    <definedName name="m3grava">#REF!</definedName>
    <definedName name="MA">[24]M.O.!$C$10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[16]Jornal!$D$134</definedName>
    <definedName name="Maestro">#REF!</definedName>
    <definedName name="MAESTROCARP">[27]INS!#REF!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[49]MANT.TRANSITO!$H$27</definedName>
    <definedName name="maquito">'[14]Listado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[25]Mat!$D$62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[16]Jornal!$D$178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[50]MOJornal!$A$7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[27]INS!#REF!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'[28]Ana.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'[51]mov. de tierra'!#REF!</definedName>
    <definedName name="MOZABALETAPISO">#REF!</definedName>
    <definedName name="MOZABALETATECHO">#REF!</definedName>
    <definedName name="mozaicoFG">#REF!</definedName>
    <definedName name="MTG">'[52]m.t C'!$I$18</definedName>
    <definedName name="MULTI">[5]A!#REF!</definedName>
    <definedName name="MURO30">#REF!</definedName>
    <definedName name="MUROBOVEDA12A10X2AD">#REF!</definedName>
    <definedName name="MV">[40]Presup.!#REF!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'[14]Listado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'[19]O.M. y Salarios'!#REF!</definedName>
    <definedName name="OP">[5]A!#REF!</definedName>
    <definedName name="opala">[47]Salarios!$D$16</definedName>
    <definedName name="OPERADOR_GREADER">#REF!</definedName>
    <definedName name="OPERADOR_PALA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>#REF!</definedName>
    <definedName name="Operario_2da">#REF!</definedName>
    <definedName name="Operario_3ra">#REF!</definedName>
    <definedName name="OPERARIOPRIMERA">[38]SALARIOS!$C$10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[47]Salarios!$D$14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[25]UASD!$F$3329</definedName>
    <definedName name="PAMAINT">[25]UASD!$F$3320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'[43]V.Tierras A'!$D$7</definedName>
    <definedName name="PDUCHA">#REF!</definedName>
    <definedName name="PEON">#REF!</definedName>
    <definedName name="Peon_1">#REF!</definedName>
    <definedName name="Peon_Colchas">[29]MO!$B$11</definedName>
    <definedName name="PEONCARP">[27]INS!#REF!</definedName>
    <definedName name="Peones">#REF!</definedName>
    <definedName name="Peones_2">#N/A</definedName>
    <definedName name="Peones_3">#N/A</definedName>
    <definedName name="PERFIL_CUADRADO_34">[29]INSU!$B$91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[25]UASD!$F$3554</definedName>
    <definedName name="PICER">[25]UASD!$F$3459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'[23]MATERIALES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>#REF!</definedName>
    <definedName name="PINO1X4X12TRAT">#REF!</definedName>
    <definedName name="PINOAME">[16]Mat!$D$46</definedName>
    <definedName name="pinobruto">[17]MATERIALES!$G$33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[29]INSU!$B$103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[18]A!#REF!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[27]INS!$D$563</definedName>
    <definedName name="plmadera1x4">#REF!</definedName>
    <definedName name="plmadera2x4">#REF!</definedName>
    <definedName name="plmadera4x4">#REF!</definedName>
    <definedName name="PLOMERO">[27]INS!#REF!</definedName>
    <definedName name="PLOMERO_SOLDADOR">#REF!</definedName>
    <definedName name="PLOMEROAYUDANTE">[27]INS!#REF!</definedName>
    <definedName name="PLOMEROOFICIAL">[27]INS!#REF!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[16]Mat!$D$49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[55]Presupuesto!#REF!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[57]Precios!$A$4:$F$1576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[58]peso!#REF!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[25]Mat!$D$163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'[15]Análisis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[15]Insumos!$B$241:$D$241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'[15]Análisis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[27]INS!$D$568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">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'[14]Listado Equipos a utilizar'!#REF!</definedName>
    <definedName name="rastrapuas">'[14]Listado Equipos a utilizar'!#REF!</definedName>
    <definedName name="RASTRILLO">#REF!</definedName>
    <definedName name="RE">[18]A!#REF!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[59]COF!$G$733</definedName>
    <definedName name="reg.compac.rell">'[28]Costos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'[28]Costos Mano de Obra'!$O$41</definedName>
    <definedName name="Regado_y_Compactación_Tosca___A_M">[4]Insumos!#REF!</definedName>
    <definedName name="regi">'[60]Pasarela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[15]Insumos!$B$76:$D$76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'[28]Insumos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[25]UASD!$F$3537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'[14]Listado Equipos a utilizar'!#REF!</definedName>
    <definedName name="RODILLO_CAT_815">#REF!</definedName>
    <definedName name="rodneu">'[14]Listado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[61]Insumos!$I$3</definedName>
    <definedName name="RUSTICO">#REF!</definedName>
    <definedName name="RV">[40]Presup.!#REF!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[35]MO!$B$16</definedName>
    <definedName name="Servicio.Vaciado.con.bomba">'[28]Insumos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SSS">[62]Ana!$L$1278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'[28]Costos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'[63]Ana.precios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[64]Insumos!$H$2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'[60]Pasarela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[34]EQUIPOS!$D$14</definedName>
    <definedName name="tractorm">'[14]Listado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'[14]Listado Equipos a utilizar'!#REF!</definedName>
    <definedName name="transporte">'[19]Resumen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>#REF!</definedName>
    <definedName name="Trompo">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'[25]Pu-Sanit.'!$C$183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'[28]Costos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>[4]Insumos!#REF!</definedName>
    <definedName name="VENT2SDR41">#REF!</definedName>
    <definedName name="VENT3SDR41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'[14]Listado Equipos a utilizar'!#REF!</definedName>
    <definedName name="volteobotela">'[14]Listado Equipos a utilizar'!#REF!</definedName>
    <definedName name="volteobotelargo">'[14]Listado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Winche">#REF!</definedName>
    <definedName name="ww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[18]A!#REF!</definedName>
    <definedName name="z">#REF!</definedName>
    <definedName name="ZABALETA">'[25]anal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[15]Insumos!$B$42:$D$42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[25]UASD!$F$3522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3" i="1" l="1"/>
  <c r="A91" i="1"/>
  <c r="A88" i="1"/>
  <c r="A89" i="1" s="1"/>
  <c r="A85" i="1"/>
  <c r="A86" i="1" s="1"/>
  <c r="A75" i="1"/>
  <c r="A76" i="1" s="1"/>
  <c r="A77" i="1" s="1"/>
  <c r="A78" i="1" s="1"/>
  <c r="A79" i="1" s="1"/>
  <c r="A80" i="1" s="1"/>
  <c r="A81" i="1" s="1"/>
  <c r="A82" i="1" s="1"/>
  <c r="A83" i="1" s="1"/>
  <c r="C73" i="1"/>
  <c r="C71" i="1"/>
  <c r="A71" i="1"/>
  <c r="A72" i="1" s="1"/>
  <c r="A73" i="1" s="1"/>
  <c r="C69" i="1"/>
  <c r="C68" i="1"/>
  <c r="C67" i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C53" i="1"/>
  <c r="A53" i="1"/>
  <c r="C51" i="1"/>
  <c r="C50" i="1"/>
  <c r="A50" i="1"/>
  <c r="A51" i="1" s="1"/>
  <c r="C48" i="1"/>
  <c r="C47" i="1"/>
  <c r="C46" i="1"/>
  <c r="C45" i="1"/>
  <c r="C44" i="1"/>
  <c r="C43" i="1"/>
  <c r="C42" i="1"/>
  <c r="A42" i="1"/>
  <c r="A43" i="1" s="1"/>
  <c r="A44" i="1" s="1"/>
  <c r="A45" i="1" s="1"/>
  <c r="A46" i="1" s="1"/>
  <c r="A47" i="1" s="1"/>
  <c r="A48" i="1" s="1"/>
  <c r="A40" i="1"/>
  <c r="C38" i="1"/>
  <c r="C37" i="1"/>
  <c r="A37" i="1"/>
  <c r="A38" i="1" s="1"/>
  <c r="C34" i="1"/>
  <c r="C33" i="1"/>
  <c r="C32" i="1"/>
  <c r="C31" i="1"/>
  <c r="C30" i="1"/>
  <c r="A30" i="1"/>
  <c r="A31" i="1" s="1"/>
  <c r="A32" i="1" s="1"/>
  <c r="A33" i="1" s="1"/>
  <c r="A34" i="1" s="1"/>
  <c r="A35" i="1" s="1"/>
  <c r="C27" i="1"/>
  <c r="C26" i="1"/>
  <c r="C25" i="1"/>
  <c r="C24" i="1"/>
  <c r="A24" i="1"/>
  <c r="A25" i="1" s="1"/>
  <c r="A26" i="1" s="1"/>
  <c r="A27" i="1" s="1"/>
  <c r="A28" i="1" s="1"/>
  <c r="A22" i="1"/>
  <c r="A19" i="1"/>
  <c r="A20" i="1" s="1"/>
  <c r="C28" i="1" l="1"/>
  <c r="C88" i="1"/>
  <c r="C89" i="1" s="1"/>
</calcChain>
</file>

<file path=xl/sharedStrings.xml><?xml version="1.0" encoding="utf-8"?>
<sst xmlns="http://schemas.openxmlformats.org/spreadsheetml/2006/main" count="167" uniqueCount="117">
  <si>
    <t>Fondo Patrimonial de las Empresas Reformadas</t>
  </si>
  <si>
    <t>Edificio Gubernamental "Dr. Rafael Kasse Acta"</t>
  </si>
  <si>
    <t>Gustavo Mejía Ricart No. 73 Esq. Agustín Lara, 7mo piso, Ens. Serralles, Santo Domingo, R.D.</t>
  </si>
  <si>
    <t xml:space="preserve">TEL. 809-683-3591. Fax: 809-683-3888. </t>
  </si>
  <si>
    <t>www.fonper.gov.do. RNC: 401-51381-1</t>
  </si>
  <si>
    <t xml:space="preserve">"AÑO DE DESARROLLO AGROFORESTAL"  </t>
  </si>
  <si>
    <t xml:space="preserve">PROYECTO:  </t>
  </si>
  <si>
    <t>CONSTRUCCION DE VIVIENDA ECONOMICA DE 2 HABITACIONES EN BLOQUES DE 6" Y TECHO EN ZINC.
AREA DE CONSTRUCCION 48.40 M2</t>
  </si>
  <si>
    <t>PRESUPUESTO:</t>
  </si>
  <si>
    <t xml:space="preserve">VIVIENDA ECONOMICA EN MUROS DE BLOQUES 6", PAÑETE, TECHO EN ZINC, PISOS EN HORMIGON CON TERMINACION PULIDA Y PINTURA GENERAL. </t>
  </si>
  <si>
    <t xml:space="preserve">LOCALIZACION: </t>
  </si>
  <si>
    <t>FECHA: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</si>
  <si>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</si>
  <si>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</si>
  <si>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</si>
  <si>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</si>
  <si>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</si>
  <si>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</si>
  <si>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</si>
  <si>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</si>
  <si>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 xml:space="preserve"> </t>
  </si>
  <si>
    <t xml:space="preserve">Limpieza de terreno </t>
  </si>
  <si>
    <t>PA</t>
  </si>
  <si>
    <t xml:space="preserve">Replanteo. Incluye Charrancha </t>
  </si>
  <si>
    <t>M2</t>
  </si>
  <si>
    <t>Demolicion de Viviendas Existentes (Incluyen Bote De Escombros)</t>
  </si>
  <si>
    <t>MOVIMIENTO DE TIERRA</t>
  </si>
  <si>
    <t>Excavación para Zapatas de Muros a Mano en Tierra (0.45 x 0.65 mts)</t>
  </si>
  <si>
    <t>M3</t>
  </si>
  <si>
    <t>Excavación para Zapatas de Columnas a Mano en Tierra (0.8 x 0.80 x 0.75 mts)</t>
  </si>
  <si>
    <t>Relleno de Reposicion con Material calificado (Caliche)</t>
  </si>
  <si>
    <t>Relleno Compactado de Caliche con Equipo Esp= 0.20 mts</t>
  </si>
  <si>
    <t>Bote de Material (Esp. 30%)</t>
  </si>
  <si>
    <t xml:space="preserve">M3 </t>
  </si>
  <si>
    <t>HORMIGON ARMADO</t>
  </si>
  <si>
    <t>Zapata de Muros (0.45 x 0.25 mts), Acero G60, 3 Ø 3/8 Est. Ø3/8 @ 0.25 mts</t>
  </si>
  <si>
    <t>Zapata de Columnas de 0.80x 0.80 x 0.30 mts), Acero G60, Ø 1/2" @ 0.15 mts A.D</t>
  </si>
  <si>
    <t>Viga de Amarre (0.15 x 0.20 mts), Acero G60,  4Ø 3/8''  , Est. Ø 3/8 @ 0.25mts</t>
  </si>
  <si>
    <t>Columna C1 (0.15 x0.20 mts), Acero G60, 6Ø 1/2, Est. Ø 3/8,@0.20mts</t>
  </si>
  <si>
    <t>Dinteles (0.15 x 0.20 mts), Acero G60, 5Ø3/8'', Est. Ø 3/8'' @ 0.25 mts</t>
  </si>
  <si>
    <t xml:space="preserve">Losa de Techo Plana en HA (1:2:4 con Ligadora) (210 Kg/Cm2) (H= 10.00 Cms), Acero G60, Ø 3/8 (Según especificado en planos ). Incluye Monofibra </t>
  </si>
  <si>
    <t>MUROS DE BLOCKS</t>
  </si>
  <si>
    <t>Muros de Blocks de 6" BNP (2 líneas) Ø3/8" @ 0.60m</t>
  </si>
  <si>
    <t xml:space="preserve">Muros Blocks de 6" Violinados (2 Caras) SNP Ø3/8" @ 0.60 Mts </t>
  </si>
  <si>
    <t>TECHOS EN ZINC</t>
  </si>
  <si>
    <t xml:space="preserve">Techos en Zinc Acanalado Cal. 29. y Pino Tratado </t>
  </si>
  <si>
    <t>TERMINACION DE SUPERFICIE</t>
  </si>
  <si>
    <t>Fraguache en Elementos Hormigón Armado</t>
  </si>
  <si>
    <t>Pañete Maestrado en Muros Frontales</t>
  </si>
  <si>
    <t xml:space="preserve">Pañete Maestreado en Vigas, Dinteles y Vuelo </t>
  </si>
  <si>
    <t>Fino de Techo Plano. Incluye Fino Vuelo</t>
  </si>
  <si>
    <t xml:space="preserve">Zabaleta de Techo. Incluye Vuelo </t>
  </si>
  <si>
    <t>ML</t>
  </si>
  <si>
    <t>Cantos en General</t>
  </si>
  <si>
    <t xml:space="preserve">Mochetas </t>
  </si>
  <si>
    <t>TERMINACION DE PISO</t>
  </si>
  <si>
    <t>Pisos en Hormigón Armado. Incluye Malla Electrosoldada (D2.3mm, 20 x 20 cm) y Terminacion Pulida (H= 0.10 mts)</t>
  </si>
  <si>
    <t>Pisos en Ceramica en Baños. Incluye Mortero de Colocacion y Pegatod.</t>
  </si>
  <si>
    <t>REVESTIMIENTOS</t>
  </si>
  <si>
    <t>Revestimiento en Baños (H= 1.60mts)</t>
  </si>
  <si>
    <t>INSTALACIONES SANITARIAS (INCLUYEN ACCESORIOS Y MO)</t>
  </si>
  <si>
    <t xml:space="preserve">Suministro e Instalacion de Inodoros Blancos Sencillo con Tapa </t>
  </si>
  <si>
    <t>UD</t>
  </si>
  <si>
    <t>Suministro e Instalacion de Lavamanos Pequeño Blanco</t>
  </si>
  <si>
    <t>Suministro e Instalacion de Fregadero sencillo 1H</t>
  </si>
  <si>
    <t>Suministro e Instalacion de Lavadero de granito sencillo 1H</t>
  </si>
  <si>
    <t>Ducha de Agua Fría Solamente</t>
  </si>
  <si>
    <t>Desagüe de Piso de 2''</t>
  </si>
  <si>
    <t>Desagüe de techo Ø2"</t>
  </si>
  <si>
    <t>Cámara de Inspección en Tierra de 0.70 x 0.70 mts</t>
  </si>
  <si>
    <t xml:space="preserve">Pozo Filtrante En Tuberia Pvc Ø4" </t>
  </si>
  <si>
    <t xml:space="preserve">Trampa de Grasa de 1.10 x 0.90mts en Tierra </t>
  </si>
  <si>
    <t>Cámara Séptica en Tierra Mixta (1.20 x 2.25 x 1.50 Mts, Dimensiones Interiores). Detalles en Planos.</t>
  </si>
  <si>
    <t>Excavación Tuberías</t>
  </si>
  <si>
    <t>Suministro e Instalacion de Tuberia A.N. 2´´</t>
  </si>
  <si>
    <t>Suministro e Instalacion de Tuberia de  A.P. 1/2´´</t>
  </si>
  <si>
    <t>TERMINACION DE COCINA</t>
  </si>
  <si>
    <t>Suministro e Instalacion de Tope Granito Natural (Todo Costo)</t>
  </si>
  <si>
    <t>P2</t>
  </si>
  <si>
    <t>Base para Meseta de Cocina en Hormigon Simple (H= 10.00 cm)</t>
  </si>
  <si>
    <t xml:space="preserve">Gabinetes de piso en pino tratado. Incluye Tramerias y Tiradores. </t>
  </si>
  <si>
    <t>PL</t>
  </si>
  <si>
    <t>INSTALACIONES ELECTRICAS</t>
  </si>
  <si>
    <t>Luces Cenitales. Incluye Accesorios y MO</t>
  </si>
  <si>
    <t>Interruptores Sencillos. Incluye  Accesorios y MO</t>
  </si>
  <si>
    <t>Interruptores Doble. Incluye  Accesorios y MO</t>
  </si>
  <si>
    <t>Interruptores Triples. Incluye  Accesorios y MO</t>
  </si>
  <si>
    <t>Toma Corrientes  110V. Incluye Accesorios y MO</t>
  </si>
  <si>
    <t>Panel de Distribución de 4 Circuitos. Incluye Accesorios y MO</t>
  </si>
  <si>
    <t>Salida de Telefono. Incluye Accesorios y MO</t>
  </si>
  <si>
    <t>Salida para Antena. Incluye Accesorios y MO</t>
  </si>
  <si>
    <t xml:space="preserve">Conexión Panel con Linea de la Calle </t>
  </si>
  <si>
    <t>PUERTAS Y VENTANAS</t>
  </si>
  <si>
    <t xml:space="preserve">Suministro e Instalacion de Puertas en Polimetal Apaneladas Color Blanco (0.80-0.90 x 2.10 mts). Incluye Llavin </t>
  </si>
  <si>
    <t xml:space="preserve">Suministro e Instalacion de Ventanas de Aluminio Tipo AA Color Blanco </t>
  </si>
  <si>
    <t>TERMINACION DE PINTURA</t>
  </si>
  <si>
    <t>Pintura Base Acrilica</t>
  </si>
  <si>
    <t>Pintura Acrílica Interior y Exterior (Dos Manos)</t>
  </si>
  <si>
    <t>MICELANEOS</t>
  </si>
  <si>
    <t>Tarja Aluminio 5´´x9´´</t>
  </si>
  <si>
    <t>ud</t>
  </si>
  <si>
    <t xml:space="preserve">LIMPIEZA FINAL </t>
  </si>
  <si>
    <t xml:space="preserve">Limpieza Continua y Final. Incluye Bote de Escombros </t>
  </si>
  <si>
    <t xml:space="preserve">PA 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</si>
  <si>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</si>
  <si>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</si>
  <si>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</si>
  <si>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</si>
  <si>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</si>
  <si>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</si>
  <si>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Dirección Tecnica </t>
  </si>
  <si>
    <t>Itbis (18% Dirección Tecnica)</t>
  </si>
  <si>
    <t xml:space="preserve">TOTAL GASTOS INDIRECTOS </t>
  </si>
  <si>
    <t>TOTAL GENERAL PRESUPUESTO</t>
  </si>
  <si>
    <t xml:space="preserve">DEMOLICION </t>
  </si>
  <si>
    <t>Suministro e instalacion Tuberia A.N. 4´´</t>
  </si>
  <si>
    <t>PROVINCIA ELÍAS PIÑA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</si>
</sst>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_(* #,##0.00_);_(* \(#,##0.00\);_(* &quot;-&quot;??_);_(@_)"/>
    <numFmt numFmtId="166" formatCode="_-[$RD$-1C0A]* #,##0.00_ ;_-[$RD$-1C0A]* \-#,##0.00\ ;_-[$RD$-1C0A]* &quot;-&quot;??_ ;_-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</font>
    <font>
      <b/>
      <i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/>
  </cellStyleXfs>
  <cellXfs count="74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3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left"/>
    </xf>
    <xf numFmtId="0" fontId="8" fillId="0" borderId="0" xfId="0" applyFont="1" applyFill="1"/>
    <xf numFmtId="4" fontId="11" fillId="0" borderId="0" xfId="0" applyNumberFormat="1" applyFont="1" applyFill="1"/>
    <xf numFmtId="4" fontId="11" fillId="0" borderId="0" xfId="0" applyNumberFormat="1" applyFont="1" applyFill="1" applyAlignment="1">
      <alignment horizontal="left"/>
    </xf>
    <xf numFmtId="0" fontId="11" fillId="0" borderId="0" xfId="0" applyFont="1" applyFill="1"/>
    <xf numFmtId="4" fontId="12" fillId="0" borderId="1" xfId="0" applyNumberFormat="1" applyFont="1" applyFill="1" applyBorder="1" applyAlignment="1">
      <alignment horizontal="center"/>
    </xf>
    <xf numFmtId="4" fontId="12" fillId="0" borderId="0" xfId="0" quotePrefix="1" applyNumberFormat="1" applyFont="1" applyFill="1" applyAlignment="1">
      <alignment horizontal="left"/>
    </xf>
    <xf numFmtId="4" fontId="12" fillId="0" borderId="0" xfId="0" applyNumberFormat="1" applyFont="1" applyFill="1" applyBorder="1"/>
    <xf numFmtId="4" fontId="13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left"/>
    </xf>
    <xf numFmtId="4" fontId="13" fillId="0" borderId="0" xfId="0" applyNumberFormat="1" applyFont="1" applyFill="1"/>
    <xf numFmtId="4" fontId="13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/>
    <xf numFmtId="4" fontId="12" fillId="0" borderId="0" xfId="0" applyNumberFormat="1" applyFont="1" applyFill="1" applyBorder="1" applyAlignment="1">
      <alignment horizontal="left"/>
    </xf>
    <xf numFmtId="4" fontId="12" fillId="0" borderId="0" xfId="0" quotePrefix="1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Border="1" applyAlignment="1">
      <alignment vertical="center"/>
    </xf>
    <xf numFmtId="2" fontId="13" fillId="0" borderId="0" xfId="0" applyNumberFormat="1" applyFont="1" applyFill="1" applyBorder="1"/>
    <xf numFmtId="0" fontId="0" fillId="0" borderId="0" xfId="0" applyFont="1" applyFill="1"/>
    <xf numFmtId="4" fontId="12" fillId="0" borderId="2" xfId="0" applyNumberFormat="1" applyFont="1" applyFill="1" applyBorder="1"/>
    <xf numFmtId="4" fontId="13" fillId="0" borderId="3" xfId="0" applyNumberFormat="1" applyFont="1" applyFill="1" applyBorder="1"/>
    <xf numFmtId="4" fontId="13" fillId="0" borderId="3" xfId="0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/>
    <xf numFmtId="10" fontId="13" fillId="0" borderId="0" xfId="1" applyNumberFormat="1" applyFont="1" applyFill="1" applyBorder="1"/>
    <xf numFmtId="4" fontId="2" fillId="0" borderId="0" xfId="0" applyNumberFormat="1" applyFont="1" applyFill="1" applyBorder="1" applyAlignment="1">
      <alignment vertical="top"/>
    </xf>
    <xf numFmtId="0" fontId="13" fillId="0" borderId="0" xfId="0" applyFont="1" applyFill="1" applyAlignment="1"/>
    <xf numFmtId="4" fontId="12" fillId="0" borderId="3" xfId="0" applyNumberFormat="1" applyFont="1" applyFill="1" applyBorder="1"/>
    <xf numFmtId="4" fontId="15" fillId="0" borderId="0" xfId="0" applyNumberFormat="1" applyFont="1" applyFill="1"/>
    <xf numFmtId="4" fontId="16" fillId="0" borderId="0" xfId="0" applyNumberFormat="1" applyFont="1" applyFill="1"/>
    <xf numFmtId="165" fontId="17" fillId="0" borderId="0" xfId="3" applyNumberFormat="1" applyFont="1" applyFill="1"/>
    <xf numFmtId="4" fontId="18" fillId="0" borderId="0" xfId="0" applyNumberFormat="1" applyFont="1" applyFill="1"/>
    <xf numFmtId="165" fontId="11" fillId="0" borderId="0" xfId="3" applyNumberFormat="1" applyFont="1" applyFill="1"/>
    <xf numFmtId="4" fontId="19" fillId="0" borderId="0" xfId="0" applyNumberFormat="1" applyFont="1" applyFill="1" applyAlignment="1">
      <alignment vertical="center"/>
    </xf>
    <xf numFmtId="165" fontId="20" fillId="0" borderId="0" xfId="3" applyNumberFormat="1" applyFont="1" applyFill="1" applyAlignment="1">
      <alignment vertical="center"/>
    </xf>
    <xf numFmtId="4" fontId="13" fillId="0" borderId="0" xfId="0" applyNumberFormat="1" applyFont="1" applyFill="1" applyBorder="1" applyAlignment="1" applyProtection="1">
      <alignment horizontal="left"/>
      <protection locked="0"/>
    </xf>
    <xf numFmtId="4" fontId="13" fillId="0" borderId="0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166" fontId="13" fillId="0" borderId="0" xfId="4" applyNumberFormat="1" applyFont="1" applyFill="1" applyBorder="1" applyAlignment="1" applyProtection="1">
      <alignment horizontal="left"/>
      <protection locked="0"/>
    </xf>
    <xf numFmtId="0" fontId="14" fillId="0" borderId="0" xfId="0" applyFont="1" applyFill="1" applyProtection="1">
      <protection locked="0"/>
    </xf>
    <xf numFmtId="166" fontId="12" fillId="0" borderId="0" xfId="0" applyNumberFormat="1" applyFont="1" applyFill="1" applyBorder="1" applyProtection="1">
      <protection locked="0"/>
    </xf>
    <xf numFmtId="166" fontId="13" fillId="0" borderId="0" xfId="4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4" fontId="12" fillId="0" borderId="0" xfId="0" applyNumberFormat="1" applyFont="1" applyFill="1" applyBorder="1" applyAlignment="1" applyProtection="1">
      <alignment horizontal="left"/>
      <protection locked="0"/>
    </xf>
    <xf numFmtId="4" fontId="12" fillId="0" borderId="0" xfId="0" applyNumberFormat="1" applyFont="1" applyFill="1" applyProtection="1">
      <protection locked="0"/>
    </xf>
    <xf numFmtId="4" fontId="13" fillId="0" borderId="3" xfId="0" applyNumberFormat="1" applyFont="1" applyFill="1" applyBorder="1" applyProtection="1">
      <protection locked="0"/>
    </xf>
    <xf numFmtId="166" fontId="12" fillId="0" borderId="3" xfId="0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4" fontId="12" fillId="0" borderId="0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" fontId="2" fillId="0" borderId="0" xfId="0" applyNumberFormat="1" applyFont="1" applyFill="1" applyBorder="1" applyAlignment="1" applyProtection="1">
      <alignment vertical="top"/>
      <protection locked="0"/>
    </xf>
    <xf numFmtId="166" fontId="2" fillId="0" borderId="0" xfId="0" applyNumberFormat="1" applyFont="1" applyFill="1" applyBorder="1" applyAlignment="1" applyProtection="1">
      <alignment vertical="top"/>
      <protection locked="0"/>
    </xf>
    <xf numFmtId="4" fontId="12" fillId="0" borderId="3" xfId="0" applyNumberFormat="1" applyFont="1" applyFill="1" applyBorder="1" applyAlignment="1" applyProtection="1">
      <alignment horizontal="left"/>
      <protection locked="0"/>
    </xf>
    <xf numFmtId="4" fontId="11" fillId="0" borderId="3" xfId="0" applyNumberFormat="1" applyFont="1" applyFill="1" applyBorder="1" applyProtection="1">
      <protection locked="0"/>
    </xf>
    <xf numFmtId="4" fontId="8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 applyAlignment="1" applyProtection="1">
      <alignment horizontal="center"/>
    </xf>
    <xf numFmtId="165" fontId="8" fillId="0" borderId="0" xfId="3" applyNumberFormat="1" applyFont="1" applyFill="1" applyAlignment="1">
      <alignment horizontal="center"/>
    </xf>
  </cellXfs>
  <cellStyles count="6">
    <cellStyle name="Hipervínculo" xfId="2" builtinId="8"/>
    <cellStyle name="Millares 3" xfId="3"/>
    <cellStyle name="Moneda 2" xfId="4"/>
    <cellStyle name="Normal" xfId="0" builtinId="0"/>
    <cellStyle name="Normal 2 5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esktop\Yisel%20Moncion\PRESUPUESOS%20FONPER\VIVIENDAS%20DAJABON\PRESUPUESTO%20VDJ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TIPO 1 2H"/>
      <sheetName val="PRES.TIPO 2 3H"/>
      <sheetName val="EVELIN ARNOU"/>
      <sheetName val="CELESTE MAIRENY"/>
      <sheetName val="SANTO DE JESUS"/>
      <sheetName val="VOL TIPO 1-2H"/>
      <sheetName val="VOL. TIPO 2- 3H"/>
      <sheetName val="VOL. EVELIN ARNOU"/>
      <sheetName val="VOL. CELESTE MAIRENY"/>
      <sheetName val="VOL.SANTO DE JESUS"/>
      <sheetName val="2H 48.40m2"/>
      <sheetName val="3H 56.60M2"/>
      <sheetName val="ANALISIS GEN."/>
      <sheetName val="ANA. SANITARIO"/>
      <sheetName val="ANA. ELECT."/>
      <sheetName val="VOL SANTOS DE JESUS"/>
      <sheetName val="2H 48.31m2"/>
      <sheetName val="3H 56.35 M2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>
        <row r="6">
          <cell r="B6">
            <v>7.4999999999999997E-2</v>
          </cell>
        </row>
        <row r="7">
          <cell r="B7">
            <v>0.19200000000000003</v>
          </cell>
        </row>
        <row r="8">
          <cell r="B8">
            <v>5.1693750000000005</v>
          </cell>
        </row>
        <row r="11">
          <cell r="B11">
            <v>0.36</v>
          </cell>
        </row>
        <row r="43">
          <cell r="B43">
            <v>77.8</v>
          </cell>
        </row>
        <row r="44">
          <cell r="B44">
            <v>8.4450999999999983</v>
          </cell>
        </row>
        <row r="47">
          <cell r="B47">
            <v>40.119999999999997</v>
          </cell>
        </row>
        <row r="48">
          <cell r="B48">
            <v>1.5150000000000001</v>
          </cell>
        </row>
        <row r="49">
          <cell r="B49">
            <v>4.8000000000000007</v>
          </cell>
        </row>
      </sheetData>
      <sheetData sheetId="11">
        <row r="8">
          <cell r="B8">
            <v>0.19200000000000003</v>
          </cell>
        </row>
      </sheetData>
      <sheetData sheetId="12" refreshError="1"/>
      <sheetData sheetId="13" refreshError="1"/>
      <sheetData sheetId="14" refreshError="1"/>
      <sheetData sheetId="15"/>
      <sheetData sheetId="16">
        <row r="6">
          <cell r="B6">
            <v>7.4999999999999997E-2</v>
          </cell>
        </row>
      </sheetData>
      <sheetData sheetId="17">
        <row r="7">
          <cell r="B7">
            <v>7.4999999999999997E-2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view="pageBreakPreview" zoomScale="60" zoomScaleNormal="70" workbookViewId="0">
      <selection activeCell="B14" sqref="B14"/>
    </sheetView>
  </sheetViews>
  <sheetFormatPr baseColWidth="10" defaultColWidth="11.42578125" defaultRowHeight="15" x14ac:dyDescent="0.25"/>
  <cols>
    <col min="1" max="1" width="12.7109375" customWidth="1"/>
    <col min="2" max="2" width="75.85546875" customWidth="1"/>
    <col min="3" max="3" width="14.85546875" customWidth="1"/>
    <col min="4" max="4" width="28.140625" customWidth="1"/>
    <col min="5" max="5" width="15.7109375" customWidth="1"/>
    <col min="6" max="6" width="18.28515625" customWidth="1"/>
    <col min="7" max="7" width="19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25.5" x14ac:dyDescent="0.35">
      <c r="A2" s="69" t="s">
        <v>0</v>
      </c>
      <c r="B2" s="69"/>
      <c r="C2" s="69"/>
      <c r="D2" s="69"/>
      <c r="E2" s="69"/>
      <c r="F2" s="69"/>
      <c r="G2" s="69"/>
    </row>
    <row r="3" spans="1:7" ht="15.75" x14ac:dyDescent="0.25">
      <c r="A3" s="70" t="s">
        <v>1</v>
      </c>
      <c r="B3" s="70"/>
      <c r="C3" s="70"/>
      <c r="D3" s="70"/>
      <c r="E3" s="70"/>
      <c r="F3" s="70"/>
      <c r="G3" s="70"/>
    </row>
    <row r="4" spans="1:7" ht="15.75" x14ac:dyDescent="0.25">
      <c r="A4" s="71" t="s">
        <v>2</v>
      </c>
      <c r="B4" s="71"/>
      <c r="C4" s="71"/>
      <c r="D4" s="71"/>
      <c r="E4" s="71"/>
      <c r="F4" s="71"/>
      <c r="G4" s="71"/>
    </row>
    <row r="5" spans="1:7" x14ac:dyDescent="0.25">
      <c r="A5" s="72" t="s">
        <v>3</v>
      </c>
      <c r="B5" s="72"/>
      <c r="C5" s="72"/>
      <c r="D5" s="72"/>
      <c r="E5" s="72"/>
      <c r="F5" s="72"/>
      <c r="G5" s="72"/>
    </row>
    <row r="6" spans="1:7" x14ac:dyDescent="0.25">
      <c r="A6" s="72" t="s">
        <v>4</v>
      </c>
      <c r="B6" s="72"/>
      <c r="C6" s="72"/>
      <c r="D6" s="72"/>
      <c r="E6" s="72"/>
      <c r="F6" s="72"/>
      <c r="G6" s="72"/>
    </row>
    <row r="7" spans="1:7" x14ac:dyDescent="0.25">
      <c r="A7" s="73" t="s">
        <v>5</v>
      </c>
      <c r="B7" s="73"/>
      <c r="C7" s="73"/>
      <c r="D7" s="73"/>
      <c r="E7" s="73"/>
      <c r="F7" s="73"/>
      <c r="G7" s="73"/>
    </row>
    <row r="8" spans="1:7" x14ac:dyDescent="0.25">
      <c r="A8" s="2"/>
      <c r="B8" s="3"/>
      <c r="C8" s="4"/>
      <c r="D8" s="3"/>
      <c r="E8" s="3"/>
      <c r="F8" s="5"/>
      <c r="G8" s="5"/>
    </row>
    <row r="9" spans="1:7" ht="32.25" customHeight="1" x14ac:dyDescent="0.25">
      <c r="A9" s="6" t="s">
        <v>6</v>
      </c>
      <c r="B9" s="68" t="s">
        <v>7</v>
      </c>
      <c r="C9" s="68"/>
      <c r="D9" s="68"/>
      <c r="E9" s="68"/>
      <c r="F9" s="68"/>
      <c r="G9" s="68"/>
    </row>
    <row r="10" spans="1:7" x14ac:dyDescent="0.25">
      <c r="A10" s="7"/>
      <c r="B10" s="8"/>
      <c r="C10" s="8"/>
      <c r="D10" s="8"/>
      <c r="E10" s="9"/>
      <c r="F10" s="8"/>
      <c r="G10" s="10"/>
    </row>
    <row r="11" spans="1:7" ht="27.75" customHeight="1" x14ac:dyDescent="0.25">
      <c r="A11" s="6" t="s">
        <v>8</v>
      </c>
      <c r="B11" s="68" t="s">
        <v>9</v>
      </c>
      <c r="C11" s="68"/>
      <c r="D11" s="68"/>
      <c r="E11" s="68"/>
      <c r="F11" s="68"/>
      <c r="G11" s="68"/>
    </row>
    <row r="12" spans="1:7" x14ac:dyDescent="0.25">
      <c r="A12" s="7"/>
      <c r="B12" s="8"/>
      <c r="C12" s="8"/>
      <c r="D12" s="8"/>
      <c r="E12" s="9"/>
      <c r="F12" s="8"/>
      <c r="G12" s="10"/>
    </row>
    <row r="13" spans="1:7" x14ac:dyDescent="0.25">
      <c r="A13" s="7" t="s">
        <v>10</v>
      </c>
      <c r="B13" s="8" t="s">
        <v>116</v>
      </c>
      <c r="C13" s="8"/>
      <c r="D13" s="8"/>
      <c r="E13" s="9"/>
      <c r="F13" s="8"/>
      <c r="G13" s="10"/>
    </row>
    <row r="14" spans="1:7" x14ac:dyDescent="0.25">
      <c r="A14" s="7"/>
      <c r="B14" s="8"/>
      <c r="C14" s="8"/>
      <c r="D14" s="8"/>
      <c r="E14" s="9"/>
      <c r="F14" s="8"/>
      <c r="G14" s="10"/>
    </row>
    <row r="15" spans="1:7" x14ac:dyDescent="0.25">
      <c r="A15" s="7" t="s">
        <v>11</v>
      </c>
      <c r="B15" s="8"/>
      <c r="C15" s="1"/>
      <c r="D15" s="8"/>
      <c r="E15" s="1"/>
      <c r="F15" s="8"/>
      <c r="G15" s="10"/>
    </row>
    <row r="16" spans="1:7" x14ac:dyDescent="0.25">
      <c r="A16" s="11"/>
      <c r="B16" s="11"/>
      <c r="C16" s="11"/>
      <c r="D16" s="11"/>
      <c r="E16" s="12"/>
      <c r="F16" s="11"/>
      <c r="G16" s="13"/>
    </row>
    <row r="17" spans="1:7" x14ac:dyDescent="0.25">
      <c r="A17" s="14" t="s">
        <v>12</v>
      </c>
      <c r="B17" s="14" t="s">
        <v>13</v>
      </c>
      <c r="C17" s="14" t="s">
        <v>14</v>
      </c>
      <c r="D17" s="14" t="s">
        <v>15</v>
      </c>
      <c r="E17" s="14" t="s">
        <v>16</v>
      </c>
      <c r="F17" s="14" t="s">
        <v>17</v>
      </c>
      <c r="G17" s="14" t="s">
        <v>18</v>
      </c>
    </row>
    <row r="18" spans="1:7" x14ac:dyDescent="0.25">
      <c r="A18" s="15">
        <v>1</v>
      </c>
      <c r="B18" s="16" t="s">
        <v>19</v>
      </c>
      <c r="C18" s="17"/>
      <c r="D18" s="17"/>
      <c r="E18" s="47"/>
      <c r="F18" s="48" t="s">
        <v>20</v>
      </c>
      <c r="G18" s="49"/>
    </row>
    <row r="19" spans="1:7" x14ac:dyDescent="0.25">
      <c r="A19" s="19">
        <f>A18+0.01</f>
        <v>1.01</v>
      </c>
      <c r="B19" s="17" t="s">
        <v>21</v>
      </c>
      <c r="C19" s="17">
        <v>1</v>
      </c>
      <c r="D19" s="20" t="s">
        <v>22</v>
      </c>
      <c r="E19" s="50"/>
      <c r="F19" s="50"/>
      <c r="G19" s="49"/>
    </row>
    <row r="20" spans="1:7" x14ac:dyDescent="0.25">
      <c r="A20" s="19">
        <f>+A19+0.01</f>
        <v>1.02</v>
      </c>
      <c r="B20" s="17" t="s">
        <v>23</v>
      </c>
      <c r="C20" s="17">
        <v>48.31</v>
      </c>
      <c r="D20" s="20" t="s">
        <v>24</v>
      </c>
      <c r="E20" s="50"/>
      <c r="F20" s="50"/>
      <c r="G20" s="49"/>
    </row>
    <row r="21" spans="1:7" x14ac:dyDescent="0.25">
      <c r="A21" s="15">
        <v>2</v>
      </c>
      <c r="B21" s="16" t="s">
        <v>114</v>
      </c>
      <c r="C21" s="21"/>
      <c r="D21" s="22"/>
      <c r="E21" s="47"/>
      <c r="F21" s="48"/>
      <c r="G21" s="49"/>
    </row>
    <row r="22" spans="1:7" x14ac:dyDescent="0.25">
      <c r="A22" s="19">
        <f>A21+0.01</f>
        <v>2.0099999999999998</v>
      </c>
      <c r="B22" s="17" t="s">
        <v>25</v>
      </c>
      <c r="C22" s="17">
        <v>1</v>
      </c>
      <c r="D22" s="20" t="s">
        <v>22</v>
      </c>
      <c r="E22" s="50"/>
      <c r="F22" s="50"/>
      <c r="G22" s="49"/>
    </row>
    <row r="23" spans="1:7" x14ac:dyDescent="0.25">
      <c r="A23" s="15">
        <v>3</v>
      </c>
      <c r="B23" s="23" t="s">
        <v>26</v>
      </c>
      <c r="C23" s="17"/>
      <c r="D23" s="17"/>
      <c r="E23" s="50"/>
      <c r="F23" s="50"/>
      <c r="G23" s="49"/>
    </row>
    <row r="24" spans="1:7" x14ac:dyDescent="0.25">
      <c r="A24" s="19">
        <f>A23+0.01</f>
        <v>3.01</v>
      </c>
      <c r="B24" s="17" t="s">
        <v>27</v>
      </c>
      <c r="C24" s="17">
        <f>45.95*0.45*0.65</f>
        <v>13.440375000000001</v>
      </c>
      <c r="D24" s="20" t="s">
        <v>28</v>
      </c>
      <c r="E24" s="50"/>
      <c r="F24" s="50"/>
      <c r="G24" s="49"/>
    </row>
    <row r="25" spans="1:7" x14ac:dyDescent="0.25">
      <c r="A25" s="19">
        <f t="shared" ref="A25:A28" si="0">A24+0.01</f>
        <v>3.0199999999999996</v>
      </c>
      <c r="B25" s="17" t="s">
        <v>29</v>
      </c>
      <c r="C25" s="17">
        <f>0.8*0.8*0.75</f>
        <v>0.48000000000000009</v>
      </c>
      <c r="D25" s="20" t="s">
        <v>28</v>
      </c>
      <c r="E25" s="50"/>
      <c r="F25" s="50"/>
      <c r="G25" s="49"/>
    </row>
    <row r="26" spans="1:7" x14ac:dyDescent="0.25">
      <c r="A26" s="19">
        <f t="shared" si="0"/>
        <v>3.0299999999999994</v>
      </c>
      <c r="B26" s="17" t="s">
        <v>30</v>
      </c>
      <c r="C26" s="17">
        <f>(45.95*0.4*0.3)+(0.45*0.45*0.45)</f>
        <v>5.6051250000000001</v>
      </c>
      <c r="D26" s="20" t="s">
        <v>28</v>
      </c>
      <c r="E26" s="51"/>
      <c r="F26" s="48"/>
      <c r="G26" s="52"/>
    </row>
    <row r="27" spans="1:7" x14ac:dyDescent="0.25">
      <c r="A27" s="19">
        <f t="shared" si="0"/>
        <v>3.0399999999999991</v>
      </c>
      <c r="B27" s="17" t="s">
        <v>31</v>
      </c>
      <c r="C27" s="17">
        <f>45.95*0.4*0.3</f>
        <v>5.5140000000000002</v>
      </c>
      <c r="D27" s="20" t="s">
        <v>28</v>
      </c>
      <c r="E27" s="47"/>
      <c r="F27" s="48"/>
      <c r="G27" s="49"/>
    </row>
    <row r="28" spans="1:7" x14ac:dyDescent="0.25">
      <c r="A28" s="19">
        <f t="shared" si="0"/>
        <v>3.0499999999999989</v>
      </c>
      <c r="B28" s="17" t="s">
        <v>32</v>
      </c>
      <c r="C28" s="17">
        <f>+C24+C25</f>
        <v>13.920375000000002</v>
      </c>
      <c r="D28" s="20" t="s">
        <v>33</v>
      </c>
      <c r="E28" s="50"/>
      <c r="F28" s="53"/>
      <c r="G28" s="49"/>
    </row>
    <row r="29" spans="1:7" x14ac:dyDescent="0.25">
      <c r="A29" s="15">
        <v>4</v>
      </c>
      <c r="B29" s="16" t="s">
        <v>34</v>
      </c>
      <c r="C29" s="17"/>
      <c r="D29" s="17"/>
      <c r="E29" s="50"/>
      <c r="F29" s="53"/>
      <c r="G29" s="49"/>
    </row>
    <row r="30" spans="1:7" x14ac:dyDescent="0.25">
      <c r="A30" s="19">
        <f t="shared" ref="A30:A35" si="1">+A29+0.01</f>
        <v>4.01</v>
      </c>
      <c r="B30" s="17" t="s">
        <v>35</v>
      </c>
      <c r="C30" s="17">
        <f>'[66]2H 48.40m2'!B8</f>
        <v>5.1693750000000005</v>
      </c>
      <c r="D30" s="20" t="s">
        <v>28</v>
      </c>
      <c r="E30" s="50"/>
      <c r="F30" s="53"/>
      <c r="G30" s="49"/>
    </row>
    <row r="31" spans="1:7" ht="14.25" customHeight="1" x14ac:dyDescent="0.25">
      <c r="A31" s="19">
        <f t="shared" si="1"/>
        <v>4.0199999999999996</v>
      </c>
      <c r="B31" s="24" t="s">
        <v>36</v>
      </c>
      <c r="C31" s="25">
        <f>'[66]2H 48.40m2'!B7</f>
        <v>0.19200000000000003</v>
      </c>
      <c r="D31" s="26" t="s">
        <v>28</v>
      </c>
      <c r="E31" s="50"/>
      <c r="F31" s="53"/>
      <c r="G31" s="54"/>
    </row>
    <row r="32" spans="1:7" x14ac:dyDescent="0.25">
      <c r="A32" s="19">
        <f t="shared" si="1"/>
        <v>4.0299999999999994</v>
      </c>
      <c r="B32" s="18" t="s">
        <v>37</v>
      </c>
      <c r="C32" s="17">
        <f>(7.02+6.4+6.4+1.4)*0.2*0.15</f>
        <v>0.63659999999999994</v>
      </c>
      <c r="D32" s="20" t="s">
        <v>28</v>
      </c>
      <c r="E32" s="53"/>
      <c r="F32" s="53"/>
      <c r="G32" s="55"/>
    </row>
    <row r="33" spans="1:7" x14ac:dyDescent="0.25">
      <c r="A33" s="19">
        <f t="shared" si="1"/>
        <v>4.0399999999999991</v>
      </c>
      <c r="B33" s="18" t="s">
        <v>38</v>
      </c>
      <c r="C33" s="17">
        <f>'[66]2H 48.40m2'!B6</f>
        <v>7.4999999999999997E-2</v>
      </c>
      <c r="D33" s="20" t="s">
        <v>28</v>
      </c>
      <c r="E33" s="47"/>
      <c r="F33" s="48"/>
      <c r="G33" s="52"/>
    </row>
    <row r="34" spans="1:7" x14ac:dyDescent="0.25">
      <c r="A34" s="19">
        <f t="shared" si="1"/>
        <v>4.0499999999999989</v>
      </c>
      <c r="B34" s="17" t="s">
        <v>39</v>
      </c>
      <c r="C34" s="17">
        <f>'[66]2H 48.40m2'!B11</f>
        <v>0.36</v>
      </c>
      <c r="D34" s="20" t="s">
        <v>28</v>
      </c>
      <c r="E34" s="47"/>
      <c r="F34" s="48"/>
      <c r="G34" s="49"/>
    </row>
    <row r="35" spans="1:7" ht="28.5" x14ac:dyDescent="0.25">
      <c r="A35" s="19">
        <f t="shared" si="1"/>
        <v>4.0599999999999987</v>
      </c>
      <c r="B35" s="27" t="s">
        <v>40</v>
      </c>
      <c r="C35" s="17">
        <v>0.78</v>
      </c>
      <c r="D35" s="20" t="s">
        <v>28</v>
      </c>
      <c r="E35" s="50"/>
      <c r="F35" s="53"/>
      <c r="G35" s="56"/>
    </row>
    <row r="36" spans="1:7" x14ac:dyDescent="0.25">
      <c r="A36" s="15">
        <v>5</v>
      </c>
      <c r="B36" s="16" t="s">
        <v>41</v>
      </c>
      <c r="C36" s="17"/>
      <c r="D36" s="17"/>
      <c r="E36" s="47"/>
      <c r="F36" s="48"/>
      <c r="G36" s="52"/>
    </row>
    <row r="37" spans="1:7" x14ac:dyDescent="0.25">
      <c r="A37" s="17">
        <f>0.01+A36</f>
        <v>5.01</v>
      </c>
      <c r="B37" s="17" t="s">
        <v>42</v>
      </c>
      <c r="C37" s="17">
        <f>(6.64+6.84+6.95+3.84+2.5+3.3+0.6+0.6+1.5+1.9+3.05+6.85+0.4)*0.4</f>
        <v>17.988</v>
      </c>
      <c r="D37" s="20" t="s">
        <v>24</v>
      </c>
      <c r="E37" s="47"/>
      <c r="F37" s="48"/>
      <c r="G37" s="52"/>
    </row>
    <row r="38" spans="1:7" x14ac:dyDescent="0.25">
      <c r="A38" s="17">
        <f>A37+0.01</f>
        <v>5.0199999999999996</v>
      </c>
      <c r="B38" s="17" t="s">
        <v>43</v>
      </c>
      <c r="C38" s="17">
        <f>(2.33+12.5+0.79+3.765+12.42+3.96+7.59+1.36+1.29+17.554+2.016+15.945+11+17.73+3+4.75)</f>
        <v>118.00000000000001</v>
      </c>
      <c r="D38" s="20" t="s">
        <v>24</v>
      </c>
      <c r="E38" s="47"/>
      <c r="F38" s="48"/>
      <c r="G38" s="49"/>
    </row>
    <row r="39" spans="1:7" x14ac:dyDescent="0.25">
      <c r="A39" s="15">
        <v>6</v>
      </c>
      <c r="B39" s="16" t="s">
        <v>44</v>
      </c>
      <c r="C39" s="17"/>
      <c r="D39" s="17"/>
      <c r="E39" s="47"/>
      <c r="F39" s="48"/>
      <c r="G39" s="52"/>
    </row>
    <row r="40" spans="1:7" x14ac:dyDescent="0.25">
      <c r="A40" s="17">
        <f>0.01+A39</f>
        <v>6.01</v>
      </c>
      <c r="B40" s="17" t="s">
        <v>45</v>
      </c>
      <c r="C40" s="17">
        <v>44.5</v>
      </c>
      <c r="D40" s="20" t="s">
        <v>24</v>
      </c>
      <c r="E40" s="47"/>
      <c r="F40" s="48"/>
      <c r="G40" s="52"/>
    </row>
    <row r="41" spans="1:7" x14ac:dyDescent="0.25">
      <c r="A41" s="15">
        <v>7</v>
      </c>
      <c r="B41" s="16" t="s">
        <v>46</v>
      </c>
      <c r="C41" s="17"/>
      <c r="D41" s="17"/>
      <c r="E41" s="50"/>
      <c r="F41" s="53"/>
      <c r="G41" s="49"/>
    </row>
    <row r="42" spans="1:7" x14ac:dyDescent="0.25">
      <c r="A42" s="19">
        <f t="shared" ref="A42:A48" si="2">+A41+0.01</f>
        <v>7.01</v>
      </c>
      <c r="B42" s="17" t="s">
        <v>47</v>
      </c>
      <c r="C42" s="17">
        <f>4.58+4.04+(7.02*0.15)+(7.02*0.2*2)+(((6.4*0.15)+(6.4*0.2*2))*2+(1.4*0.15)+(1.4*0.2*2)+(3.4*20*2)+(3.4*0.15))+((10.7*0.15+(10.7*0.2*2)))</f>
        <v>162.68599999999998</v>
      </c>
      <c r="D42" s="20" t="s">
        <v>24</v>
      </c>
      <c r="E42" s="50"/>
      <c r="F42" s="53"/>
      <c r="G42" s="49"/>
    </row>
    <row r="43" spans="1:7" x14ac:dyDescent="0.25">
      <c r="A43" s="19">
        <f t="shared" si="2"/>
        <v>7.02</v>
      </c>
      <c r="B43" s="17" t="s">
        <v>48</v>
      </c>
      <c r="C43" s="17">
        <f>((12.42+3.96+7.59)*2)+0.54</f>
        <v>48.48</v>
      </c>
      <c r="D43" s="20" t="s">
        <v>24</v>
      </c>
      <c r="E43" s="50"/>
      <c r="F43" s="53"/>
      <c r="G43" s="49"/>
    </row>
    <row r="44" spans="1:7" x14ac:dyDescent="0.25">
      <c r="A44" s="19">
        <f>+A43+0.01</f>
        <v>7.0299999999999994</v>
      </c>
      <c r="B44" s="17" t="s">
        <v>49</v>
      </c>
      <c r="C44" s="17">
        <f>(10.7*0.2*2)+(10.7*0.15)+((1.4*0.2*2)+(1.4*0.15))+(5.5*0.3)</f>
        <v>8.3049999999999997</v>
      </c>
      <c r="D44" s="20" t="s">
        <v>24</v>
      </c>
      <c r="E44" s="50"/>
      <c r="F44" s="53"/>
      <c r="G44" s="49"/>
    </row>
    <row r="45" spans="1:7" x14ac:dyDescent="0.25">
      <c r="A45" s="19">
        <f t="shared" si="2"/>
        <v>7.0399999999999991</v>
      </c>
      <c r="B45" s="17" t="s">
        <v>50</v>
      </c>
      <c r="C45" s="17">
        <f>4.68+4.04</f>
        <v>8.7199999999999989</v>
      </c>
      <c r="D45" s="20" t="s">
        <v>24</v>
      </c>
      <c r="E45" s="50"/>
      <c r="F45" s="53"/>
      <c r="G45" s="49"/>
    </row>
    <row r="46" spans="1:7" x14ac:dyDescent="0.25">
      <c r="A46" s="19">
        <f t="shared" si="2"/>
        <v>7.0499999999999989</v>
      </c>
      <c r="B46" s="17" t="s">
        <v>51</v>
      </c>
      <c r="C46" s="17">
        <f>7.6+6.22</f>
        <v>13.82</v>
      </c>
      <c r="D46" s="20" t="s">
        <v>52</v>
      </c>
      <c r="E46" s="50"/>
      <c r="F46" s="53"/>
      <c r="G46" s="49"/>
    </row>
    <row r="47" spans="1:7" x14ac:dyDescent="0.25">
      <c r="A47" s="19">
        <f>+A46+0.01</f>
        <v>7.0599999999999987</v>
      </c>
      <c r="B47" s="17" t="s">
        <v>53</v>
      </c>
      <c r="C47" s="17">
        <f>'[66]2H 48.40m2'!B43</f>
        <v>77.8</v>
      </c>
      <c r="D47" s="20" t="s">
        <v>52</v>
      </c>
      <c r="E47" s="50"/>
      <c r="F47" s="53"/>
      <c r="G47" s="52"/>
    </row>
    <row r="48" spans="1:7" x14ac:dyDescent="0.25">
      <c r="A48" s="19">
        <f t="shared" si="2"/>
        <v>7.0699999999999985</v>
      </c>
      <c r="B48" s="17" t="s">
        <v>54</v>
      </c>
      <c r="C48" s="17">
        <f>'[66]2H 48.40m2'!B44</f>
        <v>8.4450999999999983</v>
      </c>
      <c r="D48" s="20" t="s">
        <v>24</v>
      </c>
      <c r="E48" s="50"/>
      <c r="F48" s="53"/>
      <c r="G48" s="52"/>
    </row>
    <row r="49" spans="1:7" x14ac:dyDescent="0.25">
      <c r="A49" s="15">
        <v>8</v>
      </c>
      <c r="B49" s="16" t="s">
        <v>55</v>
      </c>
      <c r="C49" s="17"/>
      <c r="D49" s="17"/>
      <c r="E49" s="47"/>
      <c r="F49" s="48"/>
      <c r="G49" s="52"/>
    </row>
    <row r="50" spans="1:7" ht="28.5" x14ac:dyDescent="0.25">
      <c r="A50" s="28">
        <f>+A49+0.01</f>
        <v>8.01</v>
      </c>
      <c r="B50" s="24" t="s">
        <v>56</v>
      </c>
      <c r="C50" s="29">
        <f>'[66]2H 48.40m2'!B47</f>
        <v>40.119999999999997</v>
      </c>
      <c r="D50" s="26" t="s">
        <v>24</v>
      </c>
      <c r="E50" s="53"/>
      <c r="F50" s="53"/>
      <c r="G50" s="49"/>
    </row>
    <row r="51" spans="1:7" x14ac:dyDescent="0.25">
      <c r="A51" s="28">
        <f>+A50+0.01</f>
        <v>8.02</v>
      </c>
      <c r="B51" s="17" t="s">
        <v>57</v>
      </c>
      <c r="C51" s="30">
        <f>'[66]2H 48.40m2'!B48</f>
        <v>1.5150000000000001</v>
      </c>
      <c r="D51" s="20" t="s">
        <v>24</v>
      </c>
      <c r="E51" s="50"/>
      <c r="F51" s="53"/>
      <c r="G51" s="55"/>
    </row>
    <row r="52" spans="1:7" x14ac:dyDescent="0.25">
      <c r="A52" s="15">
        <v>9</v>
      </c>
      <c r="B52" s="16" t="s">
        <v>58</v>
      </c>
      <c r="C52" s="17"/>
      <c r="D52" s="31"/>
      <c r="E52" s="47"/>
      <c r="F52" s="48"/>
      <c r="G52" s="52"/>
    </row>
    <row r="53" spans="1:7" x14ac:dyDescent="0.25">
      <c r="A53" s="19">
        <f>+A52+0.01</f>
        <v>9.01</v>
      </c>
      <c r="B53" s="17" t="s">
        <v>59</v>
      </c>
      <c r="C53" s="30">
        <f>'[66]2H 48.40m2'!B49</f>
        <v>4.8000000000000007</v>
      </c>
      <c r="D53" s="20" t="s">
        <v>24</v>
      </c>
      <c r="E53" s="50"/>
      <c r="F53" s="53"/>
      <c r="G53" s="49"/>
    </row>
    <row r="54" spans="1:7" x14ac:dyDescent="0.25">
      <c r="A54" s="15">
        <v>10</v>
      </c>
      <c r="B54" s="16" t="s">
        <v>60</v>
      </c>
      <c r="C54" s="17"/>
      <c r="D54" s="17"/>
      <c r="E54" s="47"/>
      <c r="F54" s="48"/>
      <c r="G54" s="52"/>
    </row>
    <row r="55" spans="1:7" x14ac:dyDescent="0.25">
      <c r="A55" s="19">
        <f t="shared" ref="A55:A69" si="3">+A54+0.01</f>
        <v>10.01</v>
      </c>
      <c r="B55" s="17" t="s">
        <v>61</v>
      </c>
      <c r="C55" s="17">
        <v>1</v>
      </c>
      <c r="D55" s="20" t="s">
        <v>62</v>
      </c>
      <c r="E55" s="50"/>
      <c r="F55" s="53"/>
      <c r="G55" s="49"/>
    </row>
    <row r="56" spans="1:7" x14ac:dyDescent="0.25">
      <c r="A56" s="19">
        <f t="shared" si="3"/>
        <v>10.02</v>
      </c>
      <c r="B56" s="17" t="s">
        <v>63</v>
      </c>
      <c r="C56" s="17">
        <v>1</v>
      </c>
      <c r="D56" s="20" t="s">
        <v>62</v>
      </c>
      <c r="E56" s="50"/>
      <c r="F56" s="53"/>
      <c r="G56" s="49"/>
    </row>
    <row r="57" spans="1:7" x14ac:dyDescent="0.25">
      <c r="A57" s="19">
        <f t="shared" si="3"/>
        <v>10.029999999999999</v>
      </c>
      <c r="B57" s="17" t="s">
        <v>64</v>
      </c>
      <c r="C57" s="17">
        <v>1</v>
      </c>
      <c r="D57" s="20" t="s">
        <v>62</v>
      </c>
      <c r="E57" s="50"/>
      <c r="F57" s="53"/>
      <c r="G57" s="49"/>
    </row>
    <row r="58" spans="1:7" x14ac:dyDescent="0.25">
      <c r="A58" s="19">
        <f t="shared" si="3"/>
        <v>10.039999999999999</v>
      </c>
      <c r="B58" s="17" t="s">
        <v>65</v>
      </c>
      <c r="C58" s="17">
        <v>1</v>
      </c>
      <c r="D58" s="20" t="s">
        <v>62</v>
      </c>
      <c r="E58" s="50"/>
      <c r="F58" s="53"/>
      <c r="G58" s="49"/>
    </row>
    <row r="59" spans="1:7" x14ac:dyDescent="0.25">
      <c r="A59" s="19">
        <f t="shared" si="3"/>
        <v>10.049999999999999</v>
      </c>
      <c r="B59" s="17" t="s">
        <v>66</v>
      </c>
      <c r="C59" s="17">
        <v>1</v>
      </c>
      <c r="D59" s="20" t="s">
        <v>62</v>
      </c>
      <c r="E59" s="50"/>
      <c r="F59" s="53"/>
      <c r="G59" s="49"/>
    </row>
    <row r="60" spans="1:7" x14ac:dyDescent="0.25">
      <c r="A60" s="19">
        <f t="shared" si="3"/>
        <v>10.059999999999999</v>
      </c>
      <c r="B60" s="17" t="s">
        <v>67</v>
      </c>
      <c r="C60" s="17">
        <v>1</v>
      </c>
      <c r="D60" s="20" t="s">
        <v>62</v>
      </c>
      <c r="E60" s="50"/>
      <c r="F60" s="53"/>
      <c r="G60" s="49"/>
    </row>
    <row r="61" spans="1:7" x14ac:dyDescent="0.25">
      <c r="A61" s="19">
        <f t="shared" si="3"/>
        <v>10.069999999999999</v>
      </c>
      <c r="B61" s="17" t="s">
        <v>68</v>
      </c>
      <c r="C61" s="17">
        <v>2</v>
      </c>
      <c r="D61" s="20" t="s">
        <v>62</v>
      </c>
      <c r="E61" s="50"/>
      <c r="F61" s="53"/>
      <c r="G61" s="49"/>
    </row>
    <row r="62" spans="1:7" x14ac:dyDescent="0.25">
      <c r="A62" s="19">
        <f t="shared" si="3"/>
        <v>10.079999999999998</v>
      </c>
      <c r="B62" s="17" t="s">
        <v>69</v>
      </c>
      <c r="C62" s="17">
        <v>1</v>
      </c>
      <c r="D62" s="20" t="s">
        <v>62</v>
      </c>
      <c r="E62" s="50"/>
      <c r="F62" s="53"/>
      <c r="G62" s="49"/>
    </row>
    <row r="63" spans="1:7" x14ac:dyDescent="0.25">
      <c r="A63" s="19">
        <f t="shared" si="3"/>
        <v>10.089999999999998</v>
      </c>
      <c r="B63" s="17" t="s">
        <v>70</v>
      </c>
      <c r="C63" s="17">
        <v>1</v>
      </c>
      <c r="D63" s="20" t="s">
        <v>62</v>
      </c>
      <c r="E63" s="50"/>
      <c r="F63" s="53"/>
      <c r="G63" s="49"/>
    </row>
    <row r="64" spans="1:7" x14ac:dyDescent="0.25">
      <c r="A64" s="19">
        <f t="shared" si="3"/>
        <v>10.099999999999998</v>
      </c>
      <c r="B64" s="17" t="s">
        <v>71</v>
      </c>
      <c r="C64" s="17">
        <v>1</v>
      </c>
      <c r="D64" s="20" t="s">
        <v>62</v>
      </c>
      <c r="E64" s="50"/>
      <c r="F64" s="53"/>
      <c r="G64" s="49"/>
    </row>
    <row r="65" spans="1:7" ht="28.5" x14ac:dyDescent="0.25">
      <c r="A65" s="19">
        <f t="shared" si="3"/>
        <v>10.109999999999998</v>
      </c>
      <c r="B65" s="24" t="s">
        <v>72</v>
      </c>
      <c r="C65" s="25">
        <v>1</v>
      </c>
      <c r="D65" s="26" t="s">
        <v>62</v>
      </c>
      <c r="E65" s="53"/>
      <c r="F65" s="53"/>
      <c r="G65" s="55"/>
    </row>
    <row r="66" spans="1:7" x14ac:dyDescent="0.25">
      <c r="A66" s="19">
        <f t="shared" si="3"/>
        <v>10.119999999999997</v>
      </c>
      <c r="B66" s="17" t="s">
        <v>73</v>
      </c>
      <c r="C66" s="17">
        <v>1</v>
      </c>
      <c r="D66" s="20" t="s">
        <v>22</v>
      </c>
      <c r="E66" s="50"/>
      <c r="F66" s="53"/>
      <c r="G66" s="49"/>
    </row>
    <row r="67" spans="1:7" x14ac:dyDescent="0.25">
      <c r="A67" s="19">
        <f t="shared" si="3"/>
        <v>10.129999999999997</v>
      </c>
      <c r="B67" s="17" t="s">
        <v>74</v>
      </c>
      <c r="C67" s="17">
        <f>1.36+0.944+0.944</f>
        <v>3.2480000000000002</v>
      </c>
      <c r="D67" s="20" t="s">
        <v>52</v>
      </c>
      <c r="E67" s="50"/>
      <c r="F67" s="53"/>
      <c r="G67" s="49"/>
    </row>
    <row r="68" spans="1:7" x14ac:dyDescent="0.25">
      <c r="A68" s="19">
        <f t="shared" si="3"/>
        <v>10.139999999999997</v>
      </c>
      <c r="B68" s="17" t="s">
        <v>115</v>
      </c>
      <c r="C68" s="17">
        <f>2.23+3.72+3.84+1.62+0.97+0.38997+0.2369+1.662+0.0985</f>
        <v>14.767370000000001</v>
      </c>
      <c r="D68" s="20" t="s">
        <v>52</v>
      </c>
      <c r="E68" s="50"/>
      <c r="F68" s="53"/>
      <c r="G68" s="49"/>
    </row>
    <row r="69" spans="1:7" x14ac:dyDescent="0.25">
      <c r="A69" s="19">
        <f t="shared" si="3"/>
        <v>10.149999999999997</v>
      </c>
      <c r="B69" s="17" t="s">
        <v>75</v>
      </c>
      <c r="C69" s="17">
        <f>11.52+6.41+2.36+0.17+0.17+0.1731+0.334</f>
        <v>21.137100000000004</v>
      </c>
      <c r="D69" s="20" t="s">
        <v>52</v>
      </c>
      <c r="E69" s="50"/>
      <c r="F69" s="53"/>
      <c r="G69" s="49"/>
    </row>
    <row r="70" spans="1:7" x14ac:dyDescent="0.25">
      <c r="A70" s="15">
        <v>11</v>
      </c>
      <c r="B70" s="16" t="s">
        <v>76</v>
      </c>
      <c r="C70" s="17"/>
      <c r="D70" s="17"/>
      <c r="E70" s="47"/>
      <c r="F70" s="48"/>
      <c r="G70" s="49"/>
    </row>
    <row r="71" spans="1:7" x14ac:dyDescent="0.25">
      <c r="A71" s="19">
        <f>+A70+0.01</f>
        <v>11.01</v>
      </c>
      <c r="B71" s="17" t="s">
        <v>77</v>
      </c>
      <c r="C71" s="17">
        <f>1.015*10.76</f>
        <v>10.921399999999998</v>
      </c>
      <c r="D71" s="20" t="s">
        <v>78</v>
      </c>
      <c r="E71" s="50"/>
      <c r="F71" s="53"/>
      <c r="G71" s="49"/>
    </row>
    <row r="72" spans="1:7" x14ac:dyDescent="0.25">
      <c r="A72" s="19">
        <f>+A71+0.01</f>
        <v>11.02</v>
      </c>
      <c r="B72" s="17" t="s">
        <v>79</v>
      </c>
      <c r="C72" s="17">
        <v>1</v>
      </c>
      <c r="D72" s="20" t="s">
        <v>22</v>
      </c>
      <c r="E72" s="50"/>
      <c r="F72" s="53"/>
      <c r="G72" s="49"/>
    </row>
    <row r="73" spans="1:7" x14ac:dyDescent="0.25">
      <c r="A73" s="19">
        <f>+A72+0.01</f>
        <v>11.03</v>
      </c>
      <c r="B73" s="17" t="s">
        <v>80</v>
      </c>
      <c r="C73" s="17">
        <f>1.45*3.28</f>
        <v>4.7559999999999993</v>
      </c>
      <c r="D73" s="20" t="s">
        <v>81</v>
      </c>
      <c r="E73" s="50"/>
      <c r="F73" s="53"/>
      <c r="G73" s="49"/>
    </row>
    <row r="74" spans="1:7" x14ac:dyDescent="0.25">
      <c r="A74" s="15">
        <v>12</v>
      </c>
      <c r="B74" s="16" t="s">
        <v>82</v>
      </c>
      <c r="C74" s="17"/>
      <c r="D74" s="17"/>
      <c r="E74" s="47"/>
      <c r="F74" s="48"/>
      <c r="G74" s="49"/>
    </row>
    <row r="75" spans="1:7" x14ac:dyDescent="0.25">
      <c r="A75" s="19">
        <f t="shared" ref="A75:A83" si="4">+A74+0.01</f>
        <v>12.01</v>
      </c>
      <c r="B75" s="17" t="s">
        <v>83</v>
      </c>
      <c r="C75" s="17">
        <v>6</v>
      </c>
      <c r="D75" s="20" t="s">
        <v>62</v>
      </c>
      <c r="E75" s="50"/>
      <c r="F75" s="53"/>
      <c r="G75" s="49"/>
    </row>
    <row r="76" spans="1:7" x14ac:dyDescent="0.25">
      <c r="A76" s="19">
        <f t="shared" si="4"/>
        <v>12.02</v>
      </c>
      <c r="B76" s="17" t="s">
        <v>84</v>
      </c>
      <c r="C76" s="17">
        <v>3</v>
      </c>
      <c r="D76" s="20" t="s">
        <v>62</v>
      </c>
      <c r="E76" s="50"/>
      <c r="F76" s="53"/>
      <c r="G76" s="49"/>
    </row>
    <row r="77" spans="1:7" x14ac:dyDescent="0.25">
      <c r="A77" s="19">
        <f t="shared" si="4"/>
        <v>12.03</v>
      </c>
      <c r="B77" s="17" t="s">
        <v>85</v>
      </c>
      <c r="C77" s="17">
        <v>1</v>
      </c>
      <c r="D77" s="20" t="s">
        <v>62</v>
      </c>
      <c r="E77" s="50"/>
      <c r="F77" s="53"/>
      <c r="G77" s="49"/>
    </row>
    <row r="78" spans="1:7" x14ac:dyDescent="0.25">
      <c r="A78" s="19">
        <f t="shared" si="4"/>
        <v>12.04</v>
      </c>
      <c r="B78" s="17" t="s">
        <v>86</v>
      </c>
      <c r="C78" s="17">
        <v>1</v>
      </c>
      <c r="D78" s="20" t="s">
        <v>62</v>
      </c>
      <c r="E78" s="50"/>
      <c r="F78" s="53"/>
      <c r="G78" s="49"/>
    </row>
    <row r="79" spans="1:7" x14ac:dyDescent="0.25">
      <c r="A79" s="19">
        <f t="shared" si="4"/>
        <v>12.049999999999999</v>
      </c>
      <c r="B79" s="17" t="s">
        <v>87</v>
      </c>
      <c r="C79" s="17">
        <v>8</v>
      </c>
      <c r="D79" s="20" t="s">
        <v>62</v>
      </c>
      <c r="E79" s="50"/>
      <c r="F79" s="53"/>
      <c r="G79" s="49"/>
    </row>
    <row r="80" spans="1:7" x14ac:dyDescent="0.25">
      <c r="A80" s="19">
        <f t="shared" si="4"/>
        <v>12.059999999999999</v>
      </c>
      <c r="B80" s="17" t="s">
        <v>88</v>
      </c>
      <c r="C80" s="17">
        <v>1</v>
      </c>
      <c r="D80" s="20" t="s">
        <v>62</v>
      </c>
      <c r="E80" s="50"/>
      <c r="F80" s="53"/>
      <c r="G80" s="49"/>
    </row>
    <row r="81" spans="1:7" x14ac:dyDescent="0.25">
      <c r="A81" s="19">
        <f t="shared" si="4"/>
        <v>12.069999999999999</v>
      </c>
      <c r="B81" s="17" t="s">
        <v>89</v>
      </c>
      <c r="C81" s="17">
        <v>1</v>
      </c>
      <c r="D81" s="20" t="s">
        <v>62</v>
      </c>
      <c r="E81" s="50"/>
      <c r="F81" s="53"/>
      <c r="G81" s="49"/>
    </row>
    <row r="82" spans="1:7" x14ac:dyDescent="0.25">
      <c r="A82" s="19">
        <f t="shared" si="4"/>
        <v>12.079999999999998</v>
      </c>
      <c r="B82" s="17" t="s">
        <v>90</v>
      </c>
      <c r="C82" s="17">
        <v>1</v>
      </c>
      <c r="D82" s="20" t="s">
        <v>62</v>
      </c>
      <c r="E82" s="50"/>
      <c r="F82" s="53"/>
      <c r="G82" s="49"/>
    </row>
    <row r="83" spans="1:7" x14ac:dyDescent="0.25">
      <c r="A83" s="19">
        <f t="shared" si="4"/>
        <v>12.089999999999998</v>
      </c>
      <c r="B83" s="17" t="s">
        <v>91</v>
      </c>
      <c r="C83" s="17">
        <v>1</v>
      </c>
      <c r="D83" s="20" t="s">
        <v>62</v>
      </c>
      <c r="E83" s="50"/>
      <c r="F83" s="53"/>
      <c r="G83" s="49"/>
    </row>
    <row r="84" spans="1:7" x14ac:dyDescent="0.25">
      <c r="A84" s="15">
        <v>13</v>
      </c>
      <c r="B84" s="22" t="s">
        <v>92</v>
      </c>
      <c r="C84" s="17"/>
      <c r="D84" s="17"/>
      <c r="E84" s="47"/>
      <c r="F84" s="48"/>
      <c r="G84" s="49"/>
    </row>
    <row r="85" spans="1:7" ht="28.5" x14ac:dyDescent="0.25">
      <c r="A85" s="28">
        <f>+A84+0.01</f>
        <v>13.01</v>
      </c>
      <c r="B85" s="24" t="s">
        <v>93</v>
      </c>
      <c r="C85" s="25">
        <v>5</v>
      </c>
      <c r="D85" s="26" t="s">
        <v>62</v>
      </c>
      <c r="E85" s="53"/>
      <c r="F85" s="53"/>
      <c r="G85" s="55"/>
    </row>
    <row r="86" spans="1:7" x14ac:dyDescent="0.25">
      <c r="A86" s="28">
        <f>+A85+0.01</f>
        <v>13.02</v>
      </c>
      <c r="B86" s="25" t="s">
        <v>94</v>
      </c>
      <c r="C86" s="25">
        <v>83.49</v>
      </c>
      <c r="D86" s="26" t="s">
        <v>78</v>
      </c>
      <c r="E86" s="53"/>
      <c r="F86" s="53"/>
      <c r="G86" s="55"/>
    </row>
    <row r="87" spans="1:7" x14ac:dyDescent="0.25">
      <c r="A87" s="15">
        <v>14</v>
      </c>
      <c r="B87" s="23" t="s">
        <v>95</v>
      </c>
      <c r="C87" s="17"/>
      <c r="D87" s="17"/>
      <c r="E87" s="47"/>
      <c r="F87" s="48"/>
      <c r="G87" s="49"/>
    </row>
    <row r="88" spans="1:7" x14ac:dyDescent="0.25">
      <c r="A88" s="19">
        <f>+A87+0.01</f>
        <v>14.01</v>
      </c>
      <c r="B88" s="17" t="s">
        <v>96</v>
      </c>
      <c r="C88" s="17">
        <f>C38*2+C44</f>
        <v>244.30500000000004</v>
      </c>
      <c r="D88" s="20" t="s">
        <v>24</v>
      </c>
      <c r="E88" s="50"/>
      <c r="F88" s="50"/>
      <c r="G88" s="49"/>
    </row>
    <row r="89" spans="1:7" x14ac:dyDescent="0.25">
      <c r="A89" s="19">
        <f>+A88+0.01</f>
        <v>14.02</v>
      </c>
      <c r="B89" s="17" t="s">
        <v>97</v>
      </c>
      <c r="C89" s="17">
        <f>C88</f>
        <v>244.30500000000004</v>
      </c>
      <c r="D89" s="20" t="s">
        <v>24</v>
      </c>
      <c r="E89" s="50"/>
      <c r="F89" s="50"/>
      <c r="G89" s="49"/>
    </row>
    <row r="90" spans="1:7" x14ac:dyDescent="0.25">
      <c r="A90" s="15">
        <v>15</v>
      </c>
      <c r="B90" s="23" t="s">
        <v>98</v>
      </c>
      <c r="C90" s="16"/>
      <c r="D90" s="22"/>
      <c r="E90" s="57"/>
      <c r="F90" s="48"/>
      <c r="G90" s="52"/>
    </row>
    <row r="91" spans="1:7" x14ac:dyDescent="0.25">
      <c r="A91" s="19">
        <f>A90+0.01</f>
        <v>15.01</v>
      </c>
      <c r="B91" s="17" t="s">
        <v>99</v>
      </c>
      <c r="C91" s="25">
        <v>1</v>
      </c>
      <c r="D91" s="26" t="s">
        <v>100</v>
      </c>
      <c r="E91" s="53"/>
      <c r="F91" s="53"/>
      <c r="G91" s="52"/>
    </row>
    <row r="92" spans="1:7" x14ac:dyDescent="0.25">
      <c r="A92" s="15">
        <v>16</v>
      </c>
      <c r="B92" s="22" t="s">
        <v>101</v>
      </c>
      <c r="C92" s="16"/>
      <c r="D92" s="23"/>
      <c r="E92" s="57"/>
      <c r="F92" s="48"/>
      <c r="G92" s="58"/>
    </row>
    <row r="93" spans="1:7" ht="15.75" thickBot="1" x14ac:dyDescent="0.3">
      <c r="A93" s="19">
        <f>+A92+0.01</f>
        <v>16.010000000000002</v>
      </c>
      <c r="B93" s="17" t="s">
        <v>102</v>
      </c>
      <c r="C93" s="25">
        <v>1</v>
      </c>
      <c r="D93" s="26" t="s">
        <v>103</v>
      </c>
      <c r="E93" s="53"/>
      <c r="F93" s="53"/>
      <c r="G93" s="58"/>
    </row>
    <row r="94" spans="1:7" ht="15.75" thickBot="1" x14ac:dyDescent="0.3">
      <c r="A94" s="32" t="s">
        <v>104</v>
      </c>
      <c r="B94" s="33"/>
      <c r="C94" s="33"/>
      <c r="D94" s="34"/>
      <c r="E94" s="59"/>
      <c r="F94" s="60"/>
      <c r="G94" s="61"/>
    </row>
    <row r="95" spans="1:7" x14ac:dyDescent="0.25">
      <c r="A95" s="35" t="s">
        <v>105</v>
      </c>
      <c r="B95" s="1"/>
      <c r="C95" s="36">
        <v>0.03</v>
      </c>
      <c r="D95" s="18"/>
      <c r="E95" s="48"/>
      <c r="F95" s="62"/>
      <c r="G95" s="63"/>
    </row>
    <row r="96" spans="1:7" x14ac:dyDescent="0.25">
      <c r="A96" s="35" t="s">
        <v>106</v>
      </c>
      <c r="B96" s="1"/>
      <c r="C96" s="36">
        <v>0.03</v>
      </c>
      <c r="D96" s="37"/>
      <c r="E96" s="64"/>
      <c r="F96" s="64"/>
      <c r="G96" s="63"/>
    </row>
    <row r="97" spans="1:7" x14ac:dyDescent="0.25">
      <c r="A97" s="38" t="s">
        <v>107</v>
      </c>
      <c r="B97" s="1"/>
      <c r="C97" s="36">
        <v>0.01</v>
      </c>
      <c r="D97" s="37"/>
      <c r="E97" s="49"/>
      <c r="F97" s="65"/>
      <c r="G97" s="63"/>
    </row>
    <row r="98" spans="1:7" x14ac:dyDescent="0.25">
      <c r="A98" s="35" t="s">
        <v>108</v>
      </c>
      <c r="B98" s="1"/>
      <c r="C98" s="36">
        <v>0.04</v>
      </c>
      <c r="D98" s="37"/>
      <c r="E98" s="49"/>
      <c r="F98" s="65"/>
      <c r="G98" s="63"/>
    </row>
    <row r="99" spans="1:7" x14ac:dyDescent="0.25">
      <c r="A99" s="35" t="s">
        <v>109</v>
      </c>
      <c r="B99" s="1"/>
      <c r="C99" s="36">
        <v>1E-3</v>
      </c>
      <c r="D99" s="37"/>
      <c r="E99" s="49"/>
      <c r="F99" s="65"/>
      <c r="G99" s="63"/>
    </row>
    <row r="100" spans="1:7" x14ac:dyDescent="0.25">
      <c r="A100" s="35" t="s">
        <v>110</v>
      </c>
      <c r="B100" s="1"/>
      <c r="C100" s="36">
        <v>0.1</v>
      </c>
      <c r="D100" s="37"/>
      <c r="E100" s="49"/>
      <c r="F100" s="65"/>
      <c r="G100" s="63"/>
    </row>
    <row r="101" spans="1:7" ht="15.75" thickBot="1" x14ac:dyDescent="0.3">
      <c r="A101" s="35" t="s">
        <v>111</v>
      </c>
      <c r="B101" s="1"/>
      <c r="C101" s="36">
        <v>0.18</v>
      </c>
      <c r="D101" s="37"/>
      <c r="E101" s="49"/>
      <c r="F101" s="65"/>
      <c r="G101" s="63"/>
    </row>
    <row r="102" spans="1:7" ht="15.75" thickBot="1" x14ac:dyDescent="0.3">
      <c r="A102" s="19"/>
      <c r="C102" s="32" t="s">
        <v>112</v>
      </c>
      <c r="D102" s="39"/>
      <c r="E102" s="66"/>
      <c r="F102" s="67"/>
      <c r="G102" s="61"/>
    </row>
    <row r="103" spans="1:7" ht="15.75" thickBot="1" x14ac:dyDescent="0.3">
      <c r="A103" s="40"/>
      <c r="C103" s="17"/>
      <c r="D103" s="17"/>
      <c r="E103" s="47"/>
      <c r="F103" s="48"/>
      <c r="G103" s="49"/>
    </row>
    <row r="104" spans="1:7" ht="15.75" thickBot="1" x14ac:dyDescent="0.3">
      <c r="A104" s="40"/>
      <c r="C104" s="32" t="s">
        <v>113</v>
      </c>
      <c r="D104" s="39"/>
      <c r="E104" s="66"/>
      <c r="F104" s="60"/>
      <c r="G104" s="61"/>
    </row>
    <row r="105" spans="1:7" x14ac:dyDescent="0.25">
      <c r="A105" s="1"/>
      <c r="B105" s="1"/>
      <c r="C105" s="1"/>
      <c r="D105" s="1"/>
    </row>
    <row r="106" spans="1:7" x14ac:dyDescent="0.25">
      <c r="A106" s="1"/>
      <c r="B106" s="1"/>
      <c r="C106" s="1"/>
      <c r="D106" s="1"/>
    </row>
    <row r="107" spans="1:7" x14ac:dyDescent="0.25">
      <c r="B107" s="41"/>
      <c r="C107" s="42"/>
      <c r="D107" s="41"/>
    </row>
    <row r="108" spans="1:7" x14ac:dyDescent="0.25">
      <c r="B108" s="41"/>
      <c r="C108" s="42"/>
      <c r="D108" s="41"/>
    </row>
    <row r="109" spans="1:7" x14ac:dyDescent="0.25">
      <c r="B109" s="43"/>
      <c r="C109" s="42"/>
      <c r="D109" s="44"/>
    </row>
    <row r="110" spans="1:7" x14ac:dyDescent="0.25">
      <c r="B110" s="41"/>
      <c r="C110" s="42"/>
      <c r="D110" s="41"/>
    </row>
    <row r="111" spans="1:7" x14ac:dyDescent="0.25">
      <c r="B111" s="45"/>
      <c r="C111" s="46"/>
      <c r="D111" s="45"/>
    </row>
  </sheetData>
  <sheetProtection algorithmName="SHA-512" hashValue="3Si5yEJxB3PvBgjbHjTfspYXRYGyflG1VNgAzauZM45UUmf/c/4mYD2YC7iogMfGo23ou63SkDvK9p4f2J8OHA==" saltValue="Sg4FctGw2lrqNdyrfrcidQ==" spinCount="100000" sheet="1" objects="1" scenarios="1"/>
  <mergeCells count="8">
    <mergeCell ref="B9:G9"/>
    <mergeCell ref="B11:G11"/>
    <mergeCell ref="A2:G2"/>
    <mergeCell ref="A3:G3"/>
    <mergeCell ref="A4:G4"/>
    <mergeCell ref="A5:G5"/>
    <mergeCell ref="A6:G6"/>
    <mergeCell ref="A7:G7"/>
  </mergeCells>
  <hyperlinks>
    <hyperlink ref="A5" r:id="rId1" display="mailto:crepdom@codetel.net.do"/>
    <hyperlink ref="A6" r:id="rId2" display="http://www.fonper.gov.do/"/>
  </hyperlinks>
  <pageMargins left="0.7" right="0.7" top="0.75" bottom="0.75" header="0.3" footer="0.3"/>
  <pageSetup scale="4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 TIPO 1-2H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ymoncion</dc:creator>
  <cp:lastModifiedBy>Judith López</cp:lastModifiedBy>
  <cp:lastPrinted>2020-01-29T14:35:55Z</cp:lastPrinted>
  <dcterms:created xsi:type="dcterms:W3CDTF">2020-01-29T13:58:51Z</dcterms:created>
  <dcterms:modified xsi:type="dcterms:W3CDTF">2020-01-29T17:14:08Z</dcterms:modified>
</cp:coreProperties>
</file>